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RESPALDO VERO\ICL 2023 respaldo 16062023\CUENTA PÚBLICA 2023\Formatos   TRABAJADOS\"/>
    </mc:Choice>
  </mc:AlternateContent>
  <xr:revisionPtr revIDLastSave="0" documentId="13_ncr:1_{C4165269-CE1C-4DCC-B3D3-7D470DC1E4AF}" xr6:coauthVersionLast="46"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U13" i="5" l="1"/>
  <c r="U5" i="5" l="1"/>
  <c r="U11" i="5"/>
  <c r="U8" i="5" l="1"/>
  <c r="U25" i="5"/>
  <c r="U7" i="5"/>
  <c r="U9" i="5"/>
  <c r="U18" i="5"/>
  <c r="U22" i="5" l="1"/>
  <c r="U21" i="5"/>
  <c r="U20" i="5"/>
  <c r="U15" i="5"/>
  <c r="U16" i="5"/>
  <c r="U6" i="5" l="1"/>
  <c r="U24" i="5" l="1"/>
  <c r="V18" i="5" l="1"/>
  <c r="T12" i="5" l="1"/>
  <c r="U14" i="5" l="1"/>
  <c r="U19" i="5"/>
  <c r="U10" i="5" l="1"/>
  <c r="T22" i="5" l="1"/>
  <c r="T21" i="5"/>
  <c r="F23" i="5" l="1"/>
  <c r="F20" i="5"/>
  <c r="G19" i="5"/>
  <c r="F19" i="5"/>
  <c r="F7" i="5"/>
  <c r="F6" i="5"/>
  <c r="T18" i="5" l="1"/>
  <c r="T19" i="5"/>
  <c r="T5" i="5" l="1"/>
  <c r="T10" i="5"/>
  <c r="T9" i="5"/>
  <c r="T8" i="5"/>
  <c r="T6" i="5"/>
  <c r="T11" i="5"/>
  <c r="T25" i="5"/>
  <c r="T24" i="5"/>
  <c r="T23" i="5"/>
  <c r="T20" i="5"/>
  <c r="T17" i="5"/>
  <c r="T16" i="5"/>
  <c r="T15" i="5"/>
  <c r="T14" i="5"/>
  <c r="T13" i="5"/>
  <c r="T7" i="5"/>
</calcChain>
</file>

<file path=xl/sharedStrings.xml><?xml version="1.0" encoding="utf-8"?>
<sst xmlns="http://schemas.openxmlformats.org/spreadsheetml/2006/main" count="360" uniqueCount="184">
  <si>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</si>
  <si>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</si>
  <si>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</si>
  <si>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</si>
  <si>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</si>
  <si>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</si>
  <si>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</si>
  <si>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</si>
  <si>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</si>
  <si>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</si>
  <si>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</si>
  <si>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</si>
  <si>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</si>
  <si>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</si>
  <si>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</si>
  <si>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</si>
  <si>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</si>
  <si>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</si>
  <si>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</si>
  <si>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</si>
  <si>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</si>
  <si>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</si>
  <si>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</si>
  <si>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</si>
  <si>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</si>
  <si>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</si>
  <si>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</si>
  <si>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</si>
  <si>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</si>
  <si>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</si>
  <si>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</si>
  <si>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</si>
  <si>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</si>
  <si>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</si>
  <si>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</si>
  <si>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</si>
  <si>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</si>
  <si>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</si>
  <si>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</si>
  <si>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</si>
  <si>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</si>
  <si>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</si>
  <si>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</si>
  <si>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</si>
  <si>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</si>
  <si>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</si>
  <si>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</si>
  <si>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</si>
  <si>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</si>
  <si>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</si>
  <si>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</si>
  <si>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</si>
  <si>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</si>
  <si>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</si>
  <si>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</si>
  <si>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</si>
  <si>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</si>
  <si>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</si>
  <si>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</si>
  <si>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</si>
  <si>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</si>
  <si>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</si>
  <si>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</si>
  <si>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</si>
  <si>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</si>
  <si>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</si>
  <si>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</si>
  <si>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</si>
  <si>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</si>
  <si>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</si>
  <si>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</si>
  <si>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</si>
  <si>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</si>
  <si>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</si>
  <si>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</si>
  <si>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</si>
  <si>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</si>
  <si>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</si>
  <si>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</si>
  <si>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</si>
  <si>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</si>
  <si>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</si>
  <si>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</si>
  <si>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</si>
  <si>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</si>
  <si>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</si>
  <si>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</si>
  <si>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</si>
  <si>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León ciudad emoción/Patrimonio cultural e identidad leonesa</t>
  </si>
  <si>
    <t>2.4.2 Cultura</t>
  </si>
  <si>
    <t>Instituto Cultural de León</t>
  </si>
  <si>
    <t>SI</t>
  </si>
  <si>
    <t>Componente</t>
  </si>
  <si>
    <t>Programa anual de conferencias, proyectos académicos, exposiciones y activaciones artísticas en los diferentes recintos ubicados en zonas con valor histórico para la ciudadanía realizado.</t>
  </si>
  <si>
    <t>Porcentaje de actividades entorno al patrimonio y la identidad leonesa realizadas respecto de lo programado en el año</t>
  </si>
  <si>
    <t>(NAR/NAP)*100</t>
  </si>
  <si>
    <t>(Número de conferencias, proyectos académicos, exposiciones y actividades artísticas realizados/Número de conferencias, proyectos académicos, exposiciones y actividades artísticas programados)*100</t>
  </si>
  <si>
    <t>Actividades</t>
  </si>
  <si>
    <t>Actividad</t>
  </si>
  <si>
    <t>Realización de actividades llevadas a cabo en el programa académico para la ciudadania en donde se lleven a cabo conferencias, paneles, conversatorios, mesas y talleres relativos a los temas más relevantes sobre educación artística para el desarrollo.</t>
  </si>
  <si>
    <t>Porcentaje de avance en el número de actividades del programa académico realizadas respecto lo programado en el año</t>
  </si>
  <si>
    <t>(Número de actividades del programa académico realizadas/Número de actividades del programa académico programadas)*100</t>
  </si>
  <si>
    <t>Realización de actividades llevadas a cabo en el programa de artes escénicas para la ciudadania en donde se incluyen conciertos, danza y presentaciones artísticas.</t>
  </si>
  <si>
    <t>Porcentaje de avance en el número de actividades referentes a las artes escénicas realizadas respecto lo programado en el año</t>
  </si>
  <si>
    <t>(Número de actividades de artes escenicas realizadas/Número de actividades de artes escénicas programadas)*100</t>
  </si>
  <si>
    <t>Realización de actividades llevadas a cabo en el programa de artes visuales para la ciudadania en donde se llevan a cabo funciones cinematográficas y exposiciones.</t>
  </si>
  <si>
    <t>Porcentaje de avance en el número de actividades referentes a las artes visuales realizadas respecto lo programado en el año</t>
  </si>
  <si>
    <t>(Número de actividades de artes visuales realizadas/Número de actividades de artes visuales programadas)*100</t>
  </si>
  <si>
    <t>Realización de actividades llevadas a cabo en el programa de fomento a la lectura y publicaciones.</t>
  </si>
  <si>
    <t>Porcentaje de avance en el número de actividades de fomento a la lectura y publicaciones realizadas respecto lo programado en el año</t>
  </si>
  <si>
    <t>(Número de actividades de fomento a la lectura y publicaciones realizadas/Número de actividades de fomento a la lectura y publicaciones programadas)*100</t>
  </si>
  <si>
    <t xml:space="preserve">Creación de macro estrategias de difusión con alcance local, regional y nacional, para los proyectos emblema del Instituto Cultural de León, como parte de posicionamiento local del trabajo en temas culturales y artísticos que hace el municipio para sus ciudadanos, y hacia el exterior sobre la gran oferta cultural que tiene la ciudad como un punto de encuentro artístico atrayente para visitantes. </t>
  </si>
  <si>
    <t>Porcentaje de actividades de difusión de arte y cultura realizados respecto lo programado en el año</t>
  </si>
  <si>
    <t>(Número de actividades para la difusión realizadas/Número de actividades para la difusión programadas)*100</t>
  </si>
  <si>
    <t>Exposiciones en las diferentes salas del Museo de las Identidades Leonesas con temáticas de identidad, orígenes e historia de León, arte y objetos culturales realizadas.</t>
  </si>
  <si>
    <t>Porcentaje de personas beneficiadas con las exposiciones realizadas</t>
  </si>
  <si>
    <t>(Número de asistentes a las diferentes actividades llevadas a cabo en el Museo de las identidades leonesas real/Número de asistentes a las diferentes actividades llevadas a cabo en el Museo de las identidades leonesas programadas)*100</t>
  </si>
  <si>
    <t>Asistentes</t>
  </si>
  <si>
    <t>Realización de exposiciones en el Museo de Identidades Leonesas dedicadas a la valoración del patrimonio cultural local</t>
  </si>
  <si>
    <t>Porcentaje de exposiciones realizadas en el Museo de las Identidades Leonesas</t>
  </si>
  <si>
    <t>(NER/NEP)*100</t>
  </si>
  <si>
    <t>(Número de exposiciones realizadas/número de exposiciones programadas)*100</t>
  </si>
  <si>
    <t>Exposiciones</t>
  </si>
  <si>
    <t>León Ciudad Emoción/Marca ciudad</t>
  </si>
  <si>
    <t>Reconocimiento a jóvenes leoneses destacados en las artes, la cultura, la ciencia y el desarrollo social realizado.</t>
  </si>
  <si>
    <t>Porcentaje de personas beneficiadas respecto de la meta establecida</t>
  </si>
  <si>
    <t>(NPB/NPP)*100</t>
  </si>
  <si>
    <t>(Número de personas beneficiadas/Número de personas proyectadas)*100</t>
  </si>
  <si>
    <t>Beneficiados</t>
  </si>
  <si>
    <t xml:space="preserve">Realización de actividades de artes escénicas llevadas a cabo por jovenes leoneses </t>
  </si>
  <si>
    <t xml:space="preserve">Porcentaje de avance en el número de actividades realizadas de artes escénicas </t>
  </si>
  <si>
    <t>(NAAER/NAAEP)*100</t>
  </si>
  <si>
    <t>Recepción de solicitudes para entregar estímulos económicos de impulso a la creación en las disciplinas de Danza, Música, Literatura, Gestión Cultural, Artes visuales y Cine en el marco del proyecto Impulso a la creación artística y cultural</t>
  </si>
  <si>
    <t>Porcentaje de apoyos entregados al impulso a la creación artística y cultural</t>
  </si>
  <si>
    <t>(NAE/NAP)*100</t>
  </si>
  <si>
    <t>(Número de apoyos entregados/Número de apoyos programados)*100</t>
  </si>
  <si>
    <t>Apoyos</t>
  </si>
  <si>
    <t>Construcción y operación de módulos móviles con oferta de talleres y eventos artísticos itinerando en las 7 Delegaciones realizados.</t>
  </si>
  <si>
    <t>(NPBTEA/NPBTEAP)*100</t>
  </si>
  <si>
    <t>(Número de personas beneficiadas con talleres y eventos artísticos realizados/Número de personas beneficiadas con talleres y eventos artísticos programdos)*100</t>
  </si>
  <si>
    <t>Instalación del Museo Itinerante en sitios de la ciudad para la difusión del patrimonio cultural de León</t>
  </si>
  <si>
    <t>Porcentaje de avance en la instalación del Museo Itinerante en los sitios</t>
  </si>
  <si>
    <t>(NIMIR/NIMIP)*100</t>
  </si>
  <si>
    <t>(Número de instalaciones del Museo Itinerante realizadas/Número de instalaciones del Museo Itinerante programadas)*100</t>
  </si>
  <si>
    <t>Itinerancias</t>
  </si>
  <si>
    <t>Realización de los diferente programas de participación ciudadana que conforman los territorios culturales y coros comunitarios</t>
  </si>
  <si>
    <t>Porcentaje de avance en la realización de las intervenciones de los Territorios Culturales</t>
  </si>
  <si>
    <t>(NITCR/NITCP)*100</t>
  </si>
  <si>
    <t>(Número de intervenciones en Territorios Culturales realizadas/ Número de intervenciones en Territorios Culturales programadas)*100</t>
  </si>
  <si>
    <t>León Ciudad Emoción/Atracción y promoción de eventos turísticos, artísticos y culturales</t>
  </si>
  <si>
    <t>Realización de la Feria Nacional de Libro</t>
  </si>
  <si>
    <t>Porcentaje de avance en la realización de la Feria Nacional del Libro</t>
  </si>
  <si>
    <t>(FNLR/FNLP)*100</t>
  </si>
  <si>
    <t>(Feria Nacional del Libro realizada/Feria Nacional del Libro programada)*100</t>
  </si>
  <si>
    <t>Feria</t>
  </si>
  <si>
    <t xml:space="preserve">Realización de Festivales Internacionales Culturales </t>
  </si>
  <si>
    <t>Porcentaje de avance en la planeación y realización del festivales culturales</t>
  </si>
  <si>
    <t>(NFCR/NFCP)*100</t>
  </si>
  <si>
    <t>(Número de Festival Culturales realizados/Número de Festival Culturales programados)*100</t>
  </si>
  <si>
    <t>Festivales</t>
  </si>
  <si>
    <t>Culturas colectivas/Nuevo modelo de atención ciudadana</t>
  </si>
  <si>
    <t>Realización de actividades llamadas culturas colectivas en el marco del programa Mi Barrio Habla en comunidades rurales y urbanas</t>
  </si>
  <si>
    <t>Porcentaje de avance en el número de actividades realizadas en Mi Barrio Habla respecto lo programado</t>
  </si>
  <si>
    <t>(NAMHR/NAMHP)*100</t>
  </si>
  <si>
    <t>(Número de actividades en mi barrio habla realizadas/Número de actividades en mi barrio habla programadas)*100</t>
  </si>
  <si>
    <t>Bajo protesta de decir verdad declaramos que los Estados Financieros y sus notas, son razonablemente correctos y son responsabilidad del emisor.</t>
  </si>
  <si>
    <t>Realización de una convocatoria para entrega de estímulos para la formación artística de niños y jóvenes</t>
  </si>
  <si>
    <t>Porcentaje de becas entregadas</t>
  </si>
  <si>
    <t>(NBE/NBP)*100</t>
  </si>
  <si>
    <t>Becas</t>
  </si>
  <si>
    <t>(Número de becas entregadas/Número de becas programadas)*100</t>
  </si>
  <si>
    <t>Realización de activaciones artísticas de Danzón en las plazas públicas del centro histórico</t>
  </si>
  <si>
    <t>Porcentaje de avance en el número de activaciones artísticas realizadas respecto a las programadas en el año</t>
  </si>
  <si>
    <t>Realización de actividades artísticas y culturales en la red de parques</t>
  </si>
  <si>
    <t>Porcentaje de avance en la realización de actividades artísticas y culturales en la red de parques</t>
  </si>
  <si>
    <t>(NAAR/NAAP)*100</t>
  </si>
  <si>
    <t>(NAARPR/NAARPP)*100</t>
  </si>
  <si>
    <t>(Número de activaciones artísticas realizadas/ Número de activaciones artísticas programadas)*100</t>
  </si>
  <si>
    <t>(Número de actividades artísticas en la red de parques realizadas/ Número de activaciones artísticas en la red de parques programadas)*100</t>
  </si>
  <si>
    <t>Equipamiento</t>
  </si>
  <si>
    <t>Porcentaje de avance en el equipamiento de salones de la Escuela de Música de León</t>
  </si>
  <si>
    <t>Realización de equipamiento de los salones de la Escuela de Música de León con todo lo necesario para la realización de los cursos especializados que en esta se imparten, mejorando la calidad del servicio que se oferta en el marco del proyecto Música para todos</t>
  </si>
  <si>
    <t>(Avance en el equipamiento de salones de la Escuela de Música de león realizado/Avance en el equipamiento de salones de la Escuela de Música de león programado)*100</t>
  </si>
  <si>
    <t>Instituto Cultural de León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</si>
</sst>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0000000000"/>
  </numFmts>
  <fonts count="17"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9"/>
      <color rgb="FF000000"/>
      <name val="Arial"/>
      <family val="2"/>
    </font>
    <font>
      <sz val="8"/>
      <name val="Arial"/>
      <family val="2"/>
    </font>
    <font>
      <u/>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74">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4" fillId="0" borderId="7" xfId="0" applyFont="1" applyBorder="1" applyAlignment="1">
      <alignment horizontal="center" vertical="center" wrapText="1"/>
    </xf>
    <xf numFmtId="0" fontId="13" fillId="0" borderId="7" xfId="0" applyFont="1" applyBorder="1" applyAlignment="1">
      <alignment horizontal="center" vertical="center"/>
    </xf>
    <xf numFmtId="4" fontId="13" fillId="0" borderId="7" xfId="0" applyNumberFormat="1" applyFont="1" applyBorder="1" applyAlignment="1" applyProtection="1">
      <alignment horizontal="center" vertical="center"/>
      <protection locked="0"/>
    </xf>
    <xf numFmtId="0" fontId="13" fillId="0" borderId="8" xfId="0" applyFont="1" applyBorder="1" applyAlignment="1">
      <alignment horizontal="center" vertical="center"/>
    </xf>
    <xf numFmtId="0" fontId="15" fillId="0" borderId="0" xfId="8" applyFont="1" applyAlignment="1" applyProtection="1">
      <alignment vertical="top"/>
      <protection locked="0"/>
    </xf>
    <xf numFmtId="0" fontId="15" fillId="0" borderId="0" xfId="8" applyFont="1" applyAlignment="1" applyProtection="1">
      <alignment vertical="top" wrapText="1"/>
      <protection locked="0"/>
    </xf>
    <xf numFmtId="4" fontId="15" fillId="0" borderId="0" xfId="8" applyNumberFormat="1" applyFont="1" applyAlignment="1" applyProtection="1">
      <alignment vertical="top"/>
      <protection locked="0"/>
    </xf>
    <xf numFmtId="0" fontId="0" fillId="0" borderId="0" xfId="0" applyAlignment="1" applyProtection="1">
      <alignment wrapText="1"/>
      <protection locked="0"/>
    </xf>
    <xf numFmtId="4" fontId="0" fillId="0" borderId="0" xfId="0" applyNumberFormat="1" applyProtection="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wrapText="1"/>
      <protection locked="0"/>
    </xf>
    <xf numFmtId="0" fontId="16" fillId="0" borderId="0" xfId="0" applyFont="1" applyProtection="1">
      <protection locked="0"/>
    </xf>
    <xf numFmtId="4" fontId="0" fillId="0" borderId="0" xfId="0" applyNumberFormat="1" applyAlignment="1" applyProtection="1">
      <alignment horizontal="center" vertical="top"/>
      <protection locked="0"/>
    </xf>
    <xf numFmtId="4" fontId="9" fillId="0" borderId="7" xfId="0" applyNumberFormat="1" applyFont="1" applyBorder="1" applyAlignment="1">
      <alignment horizontal="right" vertical="center"/>
    </xf>
    <xf numFmtId="4" fontId="13" fillId="0" borderId="7" xfId="0" applyNumberFormat="1" applyFont="1" applyBorder="1" applyAlignment="1" applyProtection="1">
      <alignment horizontal="right" vertical="center"/>
      <protection locked="0"/>
    </xf>
    <xf numFmtId="10" fontId="0" fillId="0" borderId="0" xfId="17" applyNumberFormat="1" applyFont="1"/>
    <xf numFmtId="4" fontId="0" fillId="0" borderId="0" xfId="0" applyNumberFormat="1"/>
    <xf numFmtId="165" fontId="0" fillId="0" borderId="0" xfId="0" applyNumberFormat="1"/>
    <xf numFmtId="10" fontId="0" fillId="0" borderId="0" xfId="17" applyNumberFormat="1" applyFont="1" applyFill="1"/>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10" fontId="13" fillId="0" borderId="7" xfId="17" applyNumberFormat="1" applyFont="1" applyFill="1" applyBorder="1" applyAlignment="1" applyProtection="1">
      <alignment vertical="center"/>
      <protection locked="0"/>
    </xf>
    <xf numFmtId="0" fontId="13" fillId="0" borderId="7" xfId="0" applyFont="1" applyFill="1" applyBorder="1" applyAlignment="1" applyProtection="1">
      <alignment vertical="center"/>
      <protection locked="0"/>
    </xf>
    <xf numFmtId="0" fontId="9" fillId="0" borderId="0" xfId="0" applyFont="1" applyFill="1" applyAlignment="1">
      <alignment vertical="center" wrapText="1"/>
    </xf>
    <xf numFmtId="0" fontId="13" fillId="0" borderId="8" xfId="0" applyFont="1" applyFill="1" applyBorder="1" applyAlignment="1">
      <alignment horizontal="center" vertical="center" wrapText="1"/>
    </xf>
    <xf numFmtId="10" fontId="13" fillId="0" borderId="8" xfId="17" applyNumberFormat="1"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8" xfId="0" applyFont="1" applyFill="1" applyBorder="1" applyAlignment="1">
      <alignment vertical="center" wrapText="1"/>
    </xf>
    <xf numFmtId="0" fontId="13" fillId="0" borderId="7" xfId="0" applyFont="1" applyFill="1" applyBorder="1" applyAlignment="1">
      <alignment horizontal="left" vertical="center" wrapText="1"/>
    </xf>
    <xf numFmtId="0" fontId="13" fillId="0" borderId="7" xfId="0" applyFont="1" applyFill="1" applyBorder="1" applyAlignment="1">
      <alignment vertical="center" wrapTex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Alignment="1">
      <alignment horizontal="left" wrapText="1"/>
    </xf>
    <xf numFmtId="0" fontId="13" fillId="0" borderId="7" xfId="0" applyFont="1" applyFill="1" applyBorder="1" applyAlignment="1">
      <alignment vertical="center"/>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66FF"/>
      <color rgb="FFCCCCFF"/>
      <color rgb="FF66FFFF"/>
      <color rgb="FFFF9900"/>
      <color rgb="FFFFFFCC"/>
      <color rgb="FFFF9999"/>
      <color rgb="FFCC99FF"/>
      <color rgb="FFFFCCCC"/>
      <color rgb="FF169A2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
  <sheetViews>
    <sheetView tabSelected="1" topLeftCell="F1" zoomScale="90" zoomScaleNormal="90" workbookViewId="0">
      <selection activeCell="X1" sqref="X1"/>
    </sheetView>
  </sheetViews>
  <sheetFormatPr baseColWidth="10"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31.83203125" style="1" customWidth="1"/>
    <col min="15" max="15" width="14.1640625" style="1" customWidth="1"/>
    <col min="16" max="16" width="33.1640625" style="1" hidden="1" customWidth="1"/>
    <col min="17" max="17" width="32.1640625" style="1" customWidth="1"/>
    <col min="18" max="21" width="12" style="1"/>
    <col min="22" max="22" width="13" style="1" bestFit="1" customWidth="1"/>
    <col min="23" max="23" width="14.5" customWidth="1"/>
    <col min="25" max="25" width="24.83203125" customWidth="1"/>
  </cols>
  <sheetData>
    <row r="1" spans="1:26" ht="60" customHeight="1" x14ac:dyDescent="0.2">
      <c r="A1" s="27" t="s">
        <v>183</v>
      </c>
      <c r="B1" s="28"/>
      <c r="C1" s="28"/>
      <c r="D1" s="28"/>
      <c r="E1" s="28"/>
      <c r="F1" s="28"/>
      <c r="G1" s="28"/>
      <c r="H1" s="28"/>
      <c r="I1" s="28"/>
      <c r="J1" s="28"/>
      <c r="K1" s="28"/>
      <c r="L1" s="28"/>
      <c r="M1" s="28"/>
      <c r="N1" s="28"/>
      <c r="O1" s="28"/>
      <c r="P1" s="28"/>
      <c r="Q1" s="28"/>
      <c r="R1" s="28"/>
      <c r="S1" s="28"/>
      <c r="T1" s="28"/>
      <c r="U1" s="28"/>
      <c r="V1" s="28"/>
      <c r="W1" s="29"/>
    </row>
    <row r="2" spans="1:26" ht="11.25" customHeight="1" x14ac:dyDescent="0.2">
      <c r="A2" s="24" t="s">
        <v>85</v>
      </c>
      <c r="B2" s="24"/>
      <c r="C2" s="24"/>
      <c r="D2" s="24"/>
      <c r="E2" s="24"/>
      <c r="F2" s="34" t="s">
        <v>2</v>
      </c>
      <c r="G2" s="34"/>
      <c r="H2" s="34"/>
      <c r="I2" s="34"/>
      <c r="J2" s="34"/>
      <c r="K2" s="25" t="s">
        <v>72</v>
      </c>
      <c r="L2" s="25"/>
      <c r="M2" s="25"/>
      <c r="N2" s="26" t="s">
        <v>73</v>
      </c>
      <c r="O2" s="26"/>
      <c r="P2" s="26"/>
      <c r="Q2" s="26"/>
      <c r="R2" s="26"/>
      <c r="S2" s="26"/>
      <c r="T2" s="26"/>
      <c r="U2" s="30" t="s">
        <v>55</v>
      </c>
      <c r="V2" s="30"/>
      <c r="W2" s="30"/>
    </row>
    <row r="3" spans="1:26"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31" t="s">
        <v>54</v>
      </c>
      <c r="V3" s="32" t="s">
        <v>31</v>
      </c>
      <c r="W3" s="32" t="s">
        <v>71</v>
      </c>
    </row>
    <row r="4" spans="1:26"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6" ht="96" x14ac:dyDescent="0.2">
      <c r="A5" s="35" t="s">
        <v>86</v>
      </c>
      <c r="B5" s="36" t="s">
        <v>87</v>
      </c>
      <c r="C5" s="37" t="s">
        <v>88</v>
      </c>
      <c r="D5" s="38" t="s">
        <v>89</v>
      </c>
      <c r="E5" s="35" t="s">
        <v>90</v>
      </c>
      <c r="F5" s="39"/>
      <c r="G5" s="39"/>
      <c r="H5" s="39"/>
      <c r="I5" s="39"/>
      <c r="J5" s="39"/>
      <c r="K5" s="38" t="s">
        <v>91</v>
      </c>
      <c r="L5" s="38" t="s">
        <v>92</v>
      </c>
      <c r="M5" s="57" t="s">
        <v>93</v>
      </c>
      <c r="N5" s="57" t="s">
        <v>94</v>
      </c>
      <c r="O5" s="58" t="s">
        <v>92</v>
      </c>
      <c r="P5" s="58" t="s">
        <v>95</v>
      </c>
      <c r="Q5" s="57" t="s">
        <v>96</v>
      </c>
      <c r="R5" s="59">
        <v>1</v>
      </c>
      <c r="S5" s="59">
        <v>1</v>
      </c>
      <c r="T5" s="59">
        <f>+U5/V5</f>
        <v>1.0338028169014084</v>
      </c>
      <c r="U5" s="60">
        <f>357+3+7</f>
        <v>367</v>
      </c>
      <c r="V5" s="60">
        <v>355</v>
      </c>
      <c r="W5" s="58" t="s">
        <v>97</v>
      </c>
    </row>
    <row r="6" spans="1:26" ht="72" x14ac:dyDescent="0.2">
      <c r="A6" s="35" t="s">
        <v>86</v>
      </c>
      <c r="B6" s="36" t="s">
        <v>87</v>
      </c>
      <c r="C6" s="37" t="s">
        <v>88</v>
      </c>
      <c r="D6" s="38" t="s">
        <v>89</v>
      </c>
      <c r="E6" s="35" t="s">
        <v>90</v>
      </c>
      <c r="F6" s="51">
        <f>0+0</f>
        <v>0</v>
      </c>
      <c r="G6" s="51">
        <v>1076566</v>
      </c>
      <c r="H6" s="51">
        <v>1051510</v>
      </c>
      <c r="I6" s="51">
        <v>1050095</v>
      </c>
      <c r="J6" s="51">
        <v>1050095</v>
      </c>
      <c r="K6" s="38" t="s">
        <v>91</v>
      </c>
      <c r="L6" s="38" t="s">
        <v>98</v>
      </c>
      <c r="M6" s="57" t="s">
        <v>99</v>
      </c>
      <c r="N6" s="57" t="s">
        <v>100</v>
      </c>
      <c r="O6" s="58" t="s">
        <v>98</v>
      </c>
      <c r="P6" s="58" t="s">
        <v>95</v>
      </c>
      <c r="Q6" s="57" t="s">
        <v>101</v>
      </c>
      <c r="R6" s="59">
        <v>1</v>
      </c>
      <c r="S6" s="59">
        <v>1</v>
      </c>
      <c r="T6" s="59">
        <f>+U6/V6</f>
        <v>1</v>
      </c>
      <c r="U6" s="60">
        <f>6+4+7.1+8+10.3+10+7.5+10.1+17+4</f>
        <v>84</v>
      </c>
      <c r="V6" s="60">
        <v>84</v>
      </c>
      <c r="W6" s="58" t="s">
        <v>97</v>
      </c>
      <c r="Y6" s="56"/>
      <c r="Z6" s="54"/>
    </row>
    <row r="7" spans="1:26" ht="60" x14ac:dyDescent="0.2">
      <c r="A7" s="35" t="s">
        <v>86</v>
      </c>
      <c r="B7" s="36" t="s">
        <v>87</v>
      </c>
      <c r="C7" s="37" t="s">
        <v>88</v>
      </c>
      <c r="D7" s="38" t="s">
        <v>89</v>
      </c>
      <c r="E7" s="35" t="s">
        <v>90</v>
      </c>
      <c r="F7" s="51">
        <f>0</f>
        <v>0</v>
      </c>
      <c r="G7" s="51">
        <v>853494</v>
      </c>
      <c r="H7" s="51">
        <v>788797</v>
      </c>
      <c r="I7" s="51">
        <v>782797</v>
      </c>
      <c r="J7" s="51">
        <v>782797</v>
      </c>
      <c r="K7" s="38" t="s">
        <v>91</v>
      </c>
      <c r="L7" s="38" t="s">
        <v>98</v>
      </c>
      <c r="M7" s="57" t="s">
        <v>102</v>
      </c>
      <c r="N7" s="57" t="s">
        <v>103</v>
      </c>
      <c r="O7" s="58" t="s">
        <v>98</v>
      </c>
      <c r="P7" s="58" t="s">
        <v>95</v>
      </c>
      <c r="Q7" s="57" t="s">
        <v>104</v>
      </c>
      <c r="R7" s="59">
        <v>1</v>
      </c>
      <c r="S7" s="59">
        <v>1</v>
      </c>
      <c r="T7" s="59">
        <f t="shared" ref="T7" si="0">+U7/V7</f>
        <v>1.0384615384615385</v>
      </c>
      <c r="U7" s="60">
        <f>3+1+1+2+2+3+7+2+2+4</f>
        <v>27</v>
      </c>
      <c r="V7" s="60">
        <v>26</v>
      </c>
      <c r="W7" s="58" t="s">
        <v>97</v>
      </c>
      <c r="Y7" s="56"/>
      <c r="Z7" s="54"/>
    </row>
    <row r="8" spans="1:26" ht="60" x14ac:dyDescent="0.2">
      <c r="A8" s="35" t="s">
        <v>86</v>
      </c>
      <c r="B8" s="36" t="s">
        <v>87</v>
      </c>
      <c r="C8" s="37" t="s">
        <v>88</v>
      </c>
      <c r="D8" s="38" t="s">
        <v>89</v>
      </c>
      <c r="E8" s="35" t="s">
        <v>90</v>
      </c>
      <c r="F8" s="51">
        <v>287000</v>
      </c>
      <c r="G8" s="51">
        <v>1615555</v>
      </c>
      <c r="H8" s="51">
        <v>1608933</v>
      </c>
      <c r="I8" s="51">
        <v>1608933</v>
      </c>
      <c r="J8" s="51">
        <v>1608933</v>
      </c>
      <c r="K8" s="38" t="s">
        <v>91</v>
      </c>
      <c r="L8" s="38" t="s">
        <v>98</v>
      </c>
      <c r="M8" s="57" t="s">
        <v>105</v>
      </c>
      <c r="N8" s="57" t="s">
        <v>106</v>
      </c>
      <c r="O8" s="58" t="s">
        <v>98</v>
      </c>
      <c r="P8" s="58" t="s">
        <v>95</v>
      </c>
      <c r="Q8" s="57" t="s">
        <v>107</v>
      </c>
      <c r="R8" s="59">
        <v>1</v>
      </c>
      <c r="S8" s="59">
        <v>1</v>
      </c>
      <c r="T8" s="59">
        <f t="shared" ref="T8:T14" si="1">+U8/V8</f>
        <v>1.0315789473684212</v>
      </c>
      <c r="U8" s="60">
        <f>2+6+20+7+7+12+9+16+7+5+4+3</f>
        <v>98</v>
      </c>
      <c r="V8" s="60">
        <v>95</v>
      </c>
      <c r="W8" s="58" t="s">
        <v>97</v>
      </c>
      <c r="Y8" s="56"/>
      <c r="Z8" s="54"/>
    </row>
    <row r="9" spans="1:26" ht="84" x14ac:dyDescent="0.2">
      <c r="A9" s="35" t="s">
        <v>86</v>
      </c>
      <c r="B9" s="36" t="s">
        <v>87</v>
      </c>
      <c r="C9" s="37" t="s">
        <v>88</v>
      </c>
      <c r="D9" s="38" t="s">
        <v>89</v>
      </c>
      <c r="E9" s="35" t="s">
        <v>90</v>
      </c>
      <c r="F9" s="51">
        <v>200000</v>
      </c>
      <c r="G9" s="51">
        <v>1021787</v>
      </c>
      <c r="H9" s="51">
        <v>948348</v>
      </c>
      <c r="I9" s="51">
        <v>856588</v>
      </c>
      <c r="J9" s="51">
        <v>856588</v>
      </c>
      <c r="K9" s="38" t="s">
        <v>91</v>
      </c>
      <c r="L9" s="38" t="s">
        <v>98</v>
      </c>
      <c r="M9" s="57" t="s">
        <v>108</v>
      </c>
      <c r="N9" s="57" t="s">
        <v>109</v>
      </c>
      <c r="O9" s="58" t="s">
        <v>98</v>
      </c>
      <c r="P9" s="58" t="s">
        <v>95</v>
      </c>
      <c r="Q9" s="57" t="s">
        <v>110</v>
      </c>
      <c r="R9" s="59">
        <v>1</v>
      </c>
      <c r="S9" s="59">
        <v>1</v>
      </c>
      <c r="T9" s="59">
        <f t="shared" si="1"/>
        <v>1.0222222222222221</v>
      </c>
      <c r="U9" s="60">
        <f>6+2+3+1+4+3+2+5+4+6+7+2+1</f>
        <v>46</v>
      </c>
      <c r="V9" s="60">
        <v>45</v>
      </c>
      <c r="W9" s="58" t="s">
        <v>97</v>
      </c>
      <c r="Y9" s="56"/>
      <c r="Z9" s="54"/>
    </row>
    <row r="10" spans="1:26" ht="120" x14ac:dyDescent="0.2">
      <c r="A10" s="35" t="s">
        <v>86</v>
      </c>
      <c r="B10" s="36" t="s">
        <v>87</v>
      </c>
      <c r="C10" s="37" t="s">
        <v>88</v>
      </c>
      <c r="D10" s="38" t="s">
        <v>89</v>
      </c>
      <c r="E10" s="35" t="s">
        <v>90</v>
      </c>
      <c r="F10" s="51">
        <v>150000</v>
      </c>
      <c r="G10" s="51">
        <v>140538</v>
      </c>
      <c r="H10" s="51">
        <v>121627.35</v>
      </c>
      <c r="I10" s="51">
        <v>100754</v>
      </c>
      <c r="J10" s="51">
        <v>100754</v>
      </c>
      <c r="K10" s="38" t="s">
        <v>91</v>
      </c>
      <c r="L10" s="38" t="s">
        <v>98</v>
      </c>
      <c r="M10" s="57" t="s">
        <v>111</v>
      </c>
      <c r="N10" s="57" t="s">
        <v>112</v>
      </c>
      <c r="O10" s="58" t="s">
        <v>98</v>
      </c>
      <c r="P10" s="58" t="s">
        <v>95</v>
      </c>
      <c r="Q10" s="57" t="s">
        <v>113</v>
      </c>
      <c r="R10" s="59">
        <v>1</v>
      </c>
      <c r="S10" s="59">
        <v>1</v>
      </c>
      <c r="T10" s="59">
        <f t="shared" si="1"/>
        <v>1</v>
      </c>
      <c r="U10" s="60">
        <f>3+1+1</f>
        <v>5</v>
      </c>
      <c r="V10" s="60">
        <v>5</v>
      </c>
      <c r="W10" s="58" t="s">
        <v>97</v>
      </c>
      <c r="Y10" s="56"/>
      <c r="Z10" s="54"/>
    </row>
    <row r="11" spans="1:26" ht="36" x14ac:dyDescent="0.2">
      <c r="A11" s="35" t="s">
        <v>86</v>
      </c>
      <c r="B11" s="36" t="s">
        <v>87</v>
      </c>
      <c r="C11" s="37" t="s">
        <v>88</v>
      </c>
      <c r="D11" s="38" t="s">
        <v>89</v>
      </c>
      <c r="E11" s="35" t="s">
        <v>90</v>
      </c>
      <c r="F11" s="51">
        <v>0</v>
      </c>
      <c r="G11" s="51">
        <v>129973</v>
      </c>
      <c r="H11" s="51">
        <v>129972.98</v>
      </c>
      <c r="I11" s="51">
        <v>129973</v>
      </c>
      <c r="J11" s="51">
        <v>129973</v>
      </c>
      <c r="K11" s="38" t="s">
        <v>91</v>
      </c>
      <c r="L11" s="38" t="s">
        <v>98</v>
      </c>
      <c r="M11" s="61" t="s">
        <v>166</v>
      </c>
      <c r="N11" s="61" t="s">
        <v>167</v>
      </c>
      <c r="O11" s="58" t="s">
        <v>98</v>
      </c>
      <c r="P11" s="61" t="s">
        <v>168</v>
      </c>
      <c r="Q11" s="62" t="s">
        <v>170</v>
      </c>
      <c r="R11" s="59">
        <v>1</v>
      </c>
      <c r="S11" s="59">
        <v>1</v>
      </c>
      <c r="T11" s="59">
        <f t="shared" si="1"/>
        <v>1.07</v>
      </c>
      <c r="U11" s="60">
        <f>66+20+14+7</f>
        <v>107</v>
      </c>
      <c r="V11" s="60">
        <v>100</v>
      </c>
      <c r="W11" s="58" t="s">
        <v>169</v>
      </c>
      <c r="Y11" s="56"/>
      <c r="Z11" s="54"/>
    </row>
    <row r="12" spans="1:26" ht="84" x14ac:dyDescent="0.2">
      <c r="A12" s="35" t="s">
        <v>86</v>
      </c>
      <c r="B12" s="36" t="s">
        <v>87</v>
      </c>
      <c r="C12" s="37" t="s">
        <v>88</v>
      </c>
      <c r="D12" s="38" t="s">
        <v>89</v>
      </c>
      <c r="E12" s="35" t="s">
        <v>90</v>
      </c>
      <c r="F12" s="51">
        <v>0</v>
      </c>
      <c r="G12" s="51">
        <v>1074931</v>
      </c>
      <c r="H12" s="51">
        <v>1074931</v>
      </c>
      <c r="I12" s="51">
        <v>1074931</v>
      </c>
      <c r="J12" s="51">
        <v>1074931</v>
      </c>
      <c r="K12" s="40" t="s">
        <v>91</v>
      </c>
      <c r="L12" s="38" t="s">
        <v>98</v>
      </c>
      <c r="M12" s="61" t="s">
        <v>181</v>
      </c>
      <c r="N12" s="61" t="s">
        <v>180</v>
      </c>
      <c r="O12" s="58" t="s">
        <v>98</v>
      </c>
      <c r="P12" s="61"/>
      <c r="Q12" s="62" t="s">
        <v>182</v>
      </c>
      <c r="R12" s="63">
        <v>1</v>
      </c>
      <c r="S12" s="63">
        <v>1</v>
      </c>
      <c r="T12" s="63">
        <f t="shared" si="1"/>
        <v>1</v>
      </c>
      <c r="U12" s="64">
        <v>1</v>
      </c>
      <c r="V12" s="64">
        <v>1</v>
      </c>
      <c r="W12" s="65" t="s">
        <v>179</v>
      </c>
      <c r="Y12" s="56"/>
      <c r="Z12" s="54"/>
    </row>
    <row r="13" spans="1:26" ht="108" x14ac:dyDescent="0.2">
      <c r="A13" s="35" t="s">
        <v>86</v>
      </c>
      <c r="B13" s="36" t="s">
        <v>87</v>
      </c>
      <c r="C13" s="37" t="s">
        <v>88</v>
      </c>
      <c r="D13" s="38" t="s">
        <v>89</v>
      </c>
      <c r="E13" s="35" t="s">
        <v>90</v>
      </c>
      <c r="F13" s="52"/>
      <c r="G13" s="52"/>
      <c r="H13" s="52"/>
      <c r="I13" s="52"/>
      <c r="J13" s="52"/>
      <c r="K13" s="40" t="s">
        <v>91</v>
      </c>
      <c r="L13" s="38" t="s">
        <v>92</v>
      </c>
      <c r="M13" s="62" t="s">
        <v>114</v>
      </c>
      <c r="N13" s="62" t="s">
        <v>115</v>
      </c>
      <c r="O13" s="58" t="s">
        <v>92</v>
      </c>
      <c r="P13" s="65" t="s">
        <v>95</v>
      </c>
      <c r="Q13" s="62" t="s">
        <v>116</v>
      </c>
      <c r="R13" s="63">
        <v>1</v>
      </c>
      <c r="S13" s="63">
        <v>1</v>
      </c>
      <c r="T13" s="63">
        <f t="shared" si="1"/>
        <v>1.2544999999999999</v>
      </c>
      <c r="U13" s="64">
        <f>1331+1492+1593+2209+1684+1684+2012+1974+2404+2343+2149+1706</f>
        <v>22581</v>
      </c>
      <c r="V13" s="64">
        <v>18000</v>
      </c>
      <c r="W13" s="65" t="s">
        <v>117</v>
      </c>
      <c r="Y13" s="56"/>
      <c r="Z13" s="54"/>
    </row>
    <row r="14" spans="1:26" ht="36" x14ac:dyDescent="0.2">
      <c r="A14" s="35" t="s">
        <v>86</v>
      </c>
      <c r="B14" s="36" t="s">
        <v>87</v>
      </c>
      <c r="C14" s="37" t="s">
        <v>88</v>
      </c>
      <c r="D14" s="38" t="s">
        <v>89</v>
      </c>
      <c r="E14" s="35" t="s">
        <v>90</v>
      </c>
      <c r="F14" s="51">
        <v>100000</v>
      </c>
      <c r="G14" s="51">
        <v>366175</v>
      </c>
      <c r="H14" s="51">
        <v>366175.44</v>
      </c>
      <c r="I14" s="51">
        <v>366175</v>
      </c>
      <c r="J14" s="51">
        <v>366175</v>
      </c>
      <c r="K14" s="40" t="s">
        <v>91</v>
      </c>
      <c r="L14" s="38" t="s">
        <v>98</v>
      </c>
      <c r="M14" s="62" t="s">
        <v>118</v>
      </c>
      <c r="N14" s="62" t="s">
        <v>119</v>
      </c>
      <c r="O14" s="58" t="s">
        <v>98</v>
      </c>
      <c r="P14" s="65" t="s">
        <v>120</v>
      </c>
      <c r="Q14" s="62" t="s">
        <v>121</v>
      </c>
      <c r="R14" s="63">
        <v>1</v>
      </c>
      <c r="S14" s="63">
        <v>1</v>
      </c>
      <c r="T14" s="63">
        <f t="shared" si="1"/>
        <v>1</v>
      </c>
      <c r="U14" s="64">
        <f>1+1+1+1</f>
        <v>4</v>
      </c>
      <c r="V14" s="64">
        <v>4</v>
      </c>
      <c r="W14" s="65" t="s">
        <v>122</v>
      </c>
      <c r="Y14" s="56"/>
      <c r="Z14" s="54"/>
    </row>
    <row r="15" spans="1:26" ht="36" x14ac:dyDescent="0.2">
      <c r="A15" s="35" t="s">
        <v>86</v>
      </c>
      <c r="B15" s="36" t="s">
        <v>87</v>
      </c>
      <c r="C15" s="37" t="s">
        <v>123</v>
      </c>
      <c r="D15" s="38" t="s">
        <v>89</v>
      </c>
      <c r="E15" s="35" t="s">
        <v>90</v>
      </c>
      <c r="F15" s="52"/>
      <c r="G15" s="52"/>
      <c r="H15" s="52"/>
      <c r="I15" s="52"/>
      <c r="J15" s="52"/>
      <c r="K15" s="40" t="s">
        <v>91</v>
      </c>
      <c r="L15" s="40" t="s">
        <v>92</v>
      </c>
      <c r="M15" s="66" t="s">
        <v>124</v>
      </c>
      <c r="N15" s="67" t="s">
        <v>125</v>
      </c>
      <c r="O15" s="65" t="s">
        <v>92</v>
      </c>
      <c r="P15" s="65" t="s">
        <v>126</v>
      </c>
      <c r="Q15" s="67" t="s">
        <v>127</v>
      </c>
      <c r="R15" s="63">
        <v>1</v>
      </c>
      <c r="S15" s="63">
        <v>1</v>
      </c>
      <c r="T15" s="63">
        <f t="shared" ref="T15:T23" si="2">+U15/V15</f>
        <v>1.029285565507186</v>
      </c>
      <c r="U15" s="64">
        <f>77+50+2439+1647+252+5+1122+373+299+15753+1941+750</f>
        <v>24708</v>
      </c>
      <c r="V15" s="64">
        <v>24005</v>
      </c>
      <c r="W15" s="65" t="s">
        <v>128</v>
      </c>
      <c r="Y15" s="56"/>
      <c r="Z15" s="54"/>
    </row>
    <row r="16" spans="1:26" ht="48" x14ac:dyDescent="0.2">
      <c r="A16" s="35" t="s">
        <v>86</v>
      </c>
      <c r="B16" s="36" t="s">
        <v>87</v>
      </c>
      <c r="C16" s="37" t="s">
        <v>123</v>
      </c>
      <c r="D16" s="38" t="s">
        <v>89</v>
      </c>
      <c r="E16" s="35" t="s">
        <v>90</v>
      </c>
      <c r="F16" s="52">
        <v>100000</v>
      </c>
      <c r="G16" s="52">
        <v>759100</v>
      </c>
      <c r="H16" s="52">
        <v>752759</v>
      </c>
      <c r="I16" s="52">
        <v>752759</v>
      </c>
      <c r="J16" s="52">
        <v>752759</v>
      </c>
      <c r="K16" s="38" t="s">
        <v>91</v>
      </c>
      <c r="L16" s="38" t="s">
        <v>98</v>
      </c>
      <c r="M16" s="68" t="s">
        <v>129</v>
      </c>
      <c r="N16" s="69" t="s">
        <v>130</v>
      </c>
      <c r="O16" s="58" t="s">
        <v>98</v>
      </c>
      <c r="P16" s="58" t="s">
        <v>131</v>
      </c>
      <c r="Q16" s="69" t="s">
        <v>104</v>
      </c>
      <c r="R16" s="63">
        <v>1</v>
      </c>
      <c r="S16" s="63">
        <v>1</v>
      </c>
      <c r="T16" s="59">
        <f>+U16/V16</f>
        <v>1.0204081632653061</v>
      </c>
      <c r="U16" s="64">
        <f>25+3+8+5+3+1+3+2</f>
        <v>50</v>
      </c>
      <c r="V16" s="60">
        <v>49</v>
      </c>
      <c r="W16" s="58" t="s">
        <v>97</v>
      </c>
      <c r="Y16" s="56"/>
      <c r="Z16" s="54"/>
    </row>
    <row r="17" spans="1:26" ht="72" x14ac:dyDescent="0.2">
      <c r="A17" s="35" t="s">
        <v>86</v>
      </c>
      <c r="B17" s="36" t="s">
        <v>87</v>
      </c>
      <c r="C17" s="37" t="s">
        <v>123</v>
      </c>
      <c r="D17" s="38" t="s">
        <v>89</v>
      </c>
      <c r="E17" s="35" t="s">
        <v>90</v>
      </c>
      <c r="F17" s="52">
        <v>100000</v>
      </c>
      <c r="G17" s="52">
        <v>350497</v>
      </c>
      <c r="H17" s="52">
        <v>324497.5</v>
      </c>
      <c r="I17" s="52">
        <v>311698</v>
      </c>
      <c r="J17" s="52">
        <v>311698</v>
      </c>
      <c r="K17" s="38" t="s">
        <v>91</v>
      </c>
      <c r="L17" s="38" t="s">
        <v>98</v>
      </c>
      <c r="M17" s="68" t="s">
        <v>132</v>
      </c>
      <c r="N17" s="69" t="s">
        <v>133</v>
      </c>
      <c r="O17" s="58" t="s">
        <v>98</v>
      </c>
      <c r="P17" s="58" t="s">
        <v>134</v>
      </c>
      <c r="Q17" s="69" t="s">
        <v>135</v>
      </c>
      <c r="R17" s="63">
        <v>1</v>
      </c>
      <c r="S17" s="63">
        <v>1</v>
      </c>
      <c r="T17" s="59">
        <f>+U17/V17</f>
        <v>1</v>
      </c>
      <c r="U17" s="64">
        <v>5</v>
      </c>
      <c r="V17" s="60">
        <v>5</v>
      </c>
      <c r="W17" s="58" t="s">
        <v>136</v>
      </c>
      <c r="Y17" s="56"/>
      <c r="Z17" s="54"/>
    </row>
    <row r="18" spans="1:26" ht="84" x14ac:dyDescent="0.2">
      <c r="A18" s="35" t="s">
        <v>86</v>
      </c>
      <c r="B18" s="36" t="s">
        <v>87</v>
      </c>
      <c r="C18" s="37" t="s">
        <v>123</v>
      </c>
      <c r="D18" s="38" t="s">
        <v>89</v>
      </c>
      <c r="E18" s="35" t="s">
        <v>90</v>
      </c>
      <c r="F18" s="52"/>
      <c r="G18" s="52"/>
      <c r="H18" s="52"/>
      <c r="I18" s="52"/>
      <c r="J18" s="52"/>
      <c r="K18" s="38" t="s">
        <v>91</v>
      </c>
      <c r="L18" s="38" t="s">
        <v>92</v>
      </c>
      <c r="M18" s="68" t="s">
        <v>137</v>
      </c>
      <c r="N18" s="69" t="s">
        <v>125</v>
      </c>
      <c r="O18" s="58" t="s">
        <v>92</v>
      </c>
      <c r="P18" s="58" t="s">
        <v>138</v>
      </c>
      <c r="Q18" s="69" t="s">
        <v>139</v>
      </c>
      <c r="R18" s="59">
        <v>1</v>
      </c>
      <c r="S18" s="59">
        <v>1</v>
      </c>
      <c r="T18" s="59">
        <f>+U18/V18</f>
        <v>0.82801498127340822</v>
      </c>
      <c r="U18" s="60">
        <f>8325+6505+4906+4968+3393+4823+4329+1574+2314+3079</f>
        <v>44216</v>
      </c>
      <c r="V18" s="60">
        <f>2000+16400+25000+10000</f>
        <v>53400</v>
      </c>
      <c r="W18" s="58" t="s">
        <v>128</v>
      </c>
      <c r="Y18" s="53"/>
      <c r="Z18" s="54"/>
    </row>
    <row r="19" spans="1:26" ht="60" x14ac:dyDescent="0.2">
      <c r="A19" s="35" t="s">
        <v>86</v>
      </c>
      <c r="B19" s="36" t="s">
        <v>87</v>
      </c>
      <c r="C19" s="37" t="s">
        <v>123</v>
      </c>
      <c r="D19" s="38" t="s">
        <v>89</v>
      </c>
      <c r="E19" s="35" t="s">
        <v>90</v>
      </c>
      <c r="F19" s="52">
        <f>0</f>
        <v>0</v>
      </c>
      <c r="G19" s="52">
        <f>200000</f>
        <v>200000</v>
      </c>
      <c r="H19" s="52">
        <v>194698.31</v>
      </c>
      <c r="I19" s="52">
        <v>137398</v>
      </c>
      <c r="J19" s="52">
        <v>137398</v>
      </c>
      <c r="K19" s="38" t="s">
        <v>91</v>
      </c>
      <c r="L19" s="38" t="s">
        <v>98</v>
      </c>
      <c r="M19" s="68" t="s">
        <v>140</v>
      </c>
      <c r="N19" s="69" t="s">
        <v>141</v>
      </c>
      <c r="O19" s="58" t="s">
        <v>98</v>
      </c>
      <c r="P19" s="58" t="s">
        <v>142</v>
      </c>
      <c r="Q19" s="69" t="s">
        <v>143</v>
      </c>
      <c r="R19" s="59">
        <v>1</v>
      </c>
      <c r="S19" s="59">
        <v>1</v>
      </c>
      <c r="T19" s="59">
        <f>+U19/V19</f>
        <v>1</v>
      </c>
      <c r="U19" s="60">
        <f>3+1+2+1+1+1</f>
        <v>9</v>
      </c>
      <c r="V19" s="60">
        <v>9</v>
      </c>
      <c r="W19" s="58" t="s">
        <v>144</v>
      </c>
      <c r="Y19" s="53"/>
      <c r="Z19" s="54"/>
    </row>
    <row r="20" spans="1:26" ht="60" x14ac:dyDescent="0.2">
      <c r="A20" s="35" t="s">
        <v>86</v>
      </c>
      <c r="B20" s="36" t="s">
        <v>87</v>
      </c>
      <c r="C20" s="37" t="s">
        <v>123</v>
      </c>
      <c r="D20" s="38" t="s">
        <v>89</v>
      </c>
      <c r="E20" s="35" t="s">
        <v>90</v>
      </c>
      <c r="F20" s="52">
        <f>0</f>
        <v>0</v>
      </c>
      <c r="G20" s="52">
        <v>1000000</v>
      </c>
      <c r="H20" s="52">
        <v>990417</v>
      </c>
      <c r="I20" s="52">
        <v>944967</v>
      </c>
      <c r="J20" s="52">
        <v>944967</v>
      </c>
      <c r="K20" s="38" t="s">
        <v>91</v>
      </c>
      <c r="L20" s="38" t="s">
        <v>98</v>
      </c>
      <c r="M20" s="68" t="s">
        <v>145</v>
      </c>
      <c r="N20" s="69" t="s">
        <v>146</v>
      </c>
      <c r="O20" s="58" t="s">
        <v>98</v>
      </c>
      <c r="P20" s="58" t="s">
        <v>147</v>
      </c>
      <c r="Q20" s="69" t="s">
        <v>148</v>
      </c>
      <c r="R20" s="59">
        <v>1</v>
      </c>
      <c r="S20" s="59">
        <v>1</v>
      </c>
      <c r="T20" s="59">
        <f>+U20/V20</f>
        <v>1.0149253731343284</v>
      </c>
      <c r="U20" s="60">
        <f>70+6+2+10+6+13+2+73+12+2+6+2</f>
        <v>204</v>
      </c>
      <c r="V20" s="60">
        <v>201</v>
      </c>
      <c r="W20" s="58" t="s">
        <v>97</v>
      </c>
      <c r="Y20" s="53"/>
      <c r="Z20" s="54"/>
    </row>
    <row r="21" spans="1:26" ht="48" x14ac:dyDescent="0.2">
      <c r="A21" s="35" t="s">
        <v>86</v>
      </c>
      <c r="B21" s="36" t="s">
        <v>87</v>
      </c>
      <c r="C21" s="37" t="s">
        <v>123</v>
      </c>
      <c r="D21" s="38" t="s">
        <v>89</v>
      </c>
      <c r="E21" s="35" t="s">
        <v>90</v>
      </c>
      <c r="F21" s="52">
        <v>0</v>
      </c>
      <c r="G21" s="52">
        <v>350000</v>
      </c>
      <c r="H21" s="52">
        <v>330627.78999999998</v>
      </c>
      <c r="I21" s="52">
        <v>330542</v>
      </c>
      <c r="J21" s="52">
        <v>330542</v>
      </c>
      <c r="K21" s="38" t="s">
        <v>91</v>
      </c>
      <c r="L21" s="38" t="s">
        <v>98</v>
      </c>
      <c r="M21" s="70" t="s">
        <v>171</v>
      </c>
      <c r="N21" s="70" t="s">
        <v>172</v>
      </c>
      <c r="O21" s="58" t="s">
        <v>98</v>
      </c>
      <c r="P21" s="71" t="s">
        <v>175</v>
      </c>
      <c r="Q21" s="69" t="s">
        <v>177</v>
      </c>
      <c r="R21" s="59">
        <v>1</v>
      </c>
      <c r="S21" s="59">
        <v>1</v>
      </c>
      <c r="T21" s="59">
        <f t="shared" ref="T21:T22" si="3">+U21/V21</f>
        <v>1</v>
      </c>
      <c r="U21" s="60">
        <f>10+5+4+4+4+6+4+4+5+2</f>
        <v>48</v>
      </c>
      <c r="V21" s="60">
        <v>48</v>
      </c>
      <c r="W21" s="58" t="s">
        <v>97</v>
      </c>
      <c r="Y21" s="53"/>
      <c r="Z21" s="54"/>
    </row>
    <row r="22" spans="1:26" ht="60" x14ac:dyDescent="0.2">
      <c r="A22" s="35" t="s">
        <v>86</v>
      </c>
      <c r="B22" s="36" t="s">
        <v>87</v>
      </c>
      <c r="C22" s="37" t="s">
        <v>123</v>
      </c>
      <c r="D22" s="38" t="s">
        <v>89</v>
      </c>
      <c r="E22" s="35" t="s">
        <v>90</v>
      </c>
      <c r="F22" s="52">
        <v>0</v>
      </c>
      <c r="G22" s="52">
        <v>186619</v>
      </c>
      <c r="H22" s="52">
        <v>186619.42</v>
      </c>
      <c r="I22" s="52">
        <v>186619</v>
      </c>
      <c r="J22" s="52">
        <v>186619</v>
      </c>
      <c r="K22" s="38" t="s">
        <v>91</v>
      </c>
      <c r="L22" s="38" t="s">
        <v>98</v>
      </c>
      <c r="M22" s="72" t="s">
        <v>173</v>
      </c>
      <c r="N22" s="70" t="s">
        <v>174</v>
      </c>
      <c r="O22" s="58" t="s">
        <v>98</v>
      </c>
      <c r="P22" s="71" t="s">
        <v>176</v>
      </c>
      <c r="Q22" s="69" t="s">
        <v>178</v>
      </c>
      <c r="R22" s="59">
        <v>1</v>
      </c>
      <c r="S22" s="59">
        <v>1</v>
      </c>
      <c r="T22" s="59">
        <f t="shared" si="3"/>
        <v>1</v>
      </c>
      <c r="U22" s="60">
        <f>2+6+1+5+2+12+3+2+6</f>
        <v>39</v>
      </c>
      <c r="V22" s="60">
        <v>39</v>
      </c>
      <c r="W22" s="58" t="s">
        <v>97</v>
      </c>
      <c r="Y22" s="53"/>
      <c r="Z22" s="54"/>
    </row>
    <row r="23" spans="1:26" ht="36" x14ac:dyDescent="0.2">
      <c r="A23" s="35" t="s">
        <v>86</v>
      </c>
      <c r="B23" s="36" t="s">
        <v>87</v>
      </c>
      <c r="C23" s="37" t="s">
        <v>149</v>
      </c>
      <c r="D23" s="38" t="s">
        <v>89</v>
      </c>
      <c r="E23" s="35" t="s">
        <v>90</v>
      </c>
      <c r="F23" s="52">
        <f>5000000</f>
        <v>5000000</v>
      </c>
      <c r="G23" s="52">
        <v>9376484</v>
      </c>
      <c r="H23" s="52">
        <v>8231106.2699999996</v>
      </c>
      <c r="I23" s="52">
        <v>8231106</v>
      </c>
      <c r="J23" s="52">
        <v>8231106</v>
      </c>
      <c r="K23" s="38" t="s">
        <v>91</v>
      </c>
      <c r="L23" s="38" t="s">
        <v>98</v>
      </c>
      <c r="M23" s="68" t="s">
        <v>150</v>
      </c>
      <c r="N23" s="69" t="s">
        <v>151</v>
      </c>
      <c r="O23" s="58" t="s">
        <v>98</v>
      </c>
      <c r="P23" s="58" t="s">
        <v>152</v>
      </c>
      <c r="Q23" s="69" t="s">
        <v>153</v>
      </c>
      <c r="R23" s="59">
        <v>1</v>
      </c>
      <c r="S23" s="59">
        <v>1</v>
      </c>
      <c r="T23" s="59">
        <f t="shared" si="2"/>
        <v>1</v>
      </c>
      <c r="U23" s="60">
        <v>1</v>
      </c>
      <c r="V23" s="60">
        <v>1</v>
      </c>
      <c r="W23" s="58" t="s">
        <v>154</v>
      </c>
      <c r="Y23" s="53"/>
      <c r="Z23" s="54"/>
    </row>
    <row r="24" spans="1:26" ht="36" x14ac:dyDescent="0.2">
      <c r="A24" s="35" t="s">
        <v>86</v>
      </c>
      <c r="B24" s="36" t="s">
        <v>87</v>
      </c>
      <c r="C24" s="37" t="s">
        <v>149</v>
      </c>
      <c r="D24" s="38" t="s">
        <v>89</v>
      </c>
      <c r="E24" s="35" t="s">
        <v>90</v>
      </c>
      <c r="F24" s="52">
        <v>5200000</v>
      </c>
      <c r="G24" s="52">
        <v>5248538</v>
      </c>
      <c r="H24" s="52">
        <v>4620810</v>
      </c>
      <c r="I24" s="52">
        <v>4586056</v>
      </c>
      <c r="J24" s="52">
        <v>4586056</v>
      </c>
      <c r="K24" s="38" t="s">
        <v>91</v>
      </c>
      <c r="L24" s="38" t="s">
        <v>98</v>
      </c>
      <c r="M24" s="68" t="s">
        <v>155</v>
      </c>
      <c r="N24" s="69" t="s">
        <v>156</v>
      </c>
      <c r="O24" s="58" t="s">
        <v>98</v>
      </c>
      <c r="P24" s="58" t="s">
        <v>157</v>
      </c>
      <c r="Q24" s="69" t="s">
        <v>158</v>
      </c>
      <c r="R24" s="59">
        <v>1</v>
      </c>
      <c r="S24" s="59">
        <v>1</v>
      </c>
      <c r="T24" s="59">
        <f>+U24/V24</f>
        <v>1</v>
      </c>
      <c r="U24" s="60">
        <f>1+1</f>
        <v>2</v>
      </c>
      <c r="V24" s="60">
        <v>2</v>
      </c>
      <c r="W24" s="58" t="s">
        <v>159</v>
      </c>
      <c r="Y24" s="53"/>
      <c r="Z24" s="54"/>
    </row>
    <row r="25" spans="1:26" ht="48" x14ac:dyDescent="0.2">
      <c r="A25" s="35" t="s">
        <v>86</v>
      </c>
      <c r="B25" s="36" t="s">
        <v>87</v>
      </c>
      <c r="C25" s="37" t="s">
        <v>160</v>
      </c>
      <c r="D25" s="38" t="s">
        <v>89</v>
      </c>
      <c r="E25" s="35" t="s">
        <v>90</v>
      </c>
      <c r="F25" s="52">
        <v>0</v>
      </c>
      <c r="G25" s="52">
        <v>100243</v>
      </c>
      <c r="H25" s="52">
        <v>100243.4</v>
      </c>
      <c r="I25" s="52">
        <v>100243</v>
      </c>
      <c r="J25" s="52">
        <v>100243</v>
      </c>
      <c r="K25" s="38" t="s">
        <v>91</v>
      </c>
      <c r="L25" s="38" t="s">
        <v>98</v>
      </c>
      <c r="M25" s="68" t="s">
        <v>161</v>
      </c>
      <c r="N25" s="69" t="s">
        <v>162</v>
      </c>
      <c r="O25" s="73" t="s">
        <v>98</v>
      </c>
      <c r="P25" s="58" t="s">
        <v>163</v>
      </c>
      <c r="Q25" s="69" t="s">
        <v>164</v>
      </c>
      <c r="R25" s="59">
        <v>1</v>
      </c>
      <c r="S25" s="59">
        <v>1</v>
      </c>
      <c r="T25" s="59">
        <f>+U25/V25</f>
        <v>1.05</v>
      </c>
      <c r="U25" s="60">
        <f>2+2+1+3+3+3+2+3+2</f>
        <v>21</v>
      </c>
      <c r="V25" s="60">
        <v>20</v>
      </c>
      <c r="W25" s="58" t="s">
        <v>97</v>
      </c>
      <c r="Y25" s="53"/>
      <c r="Z25" s="54"/>
    </row>
    <row r="26" spans="1:26" x14ac:dyDescent="0.2">
      <c r="A26" s="41"/>
      <c r="B26" s="42"/>
      <c r="C26" s="42"/>
      <c r="D26" s="43"/>
      <c r="E26" s="44"/>
      <c r="F26" s="43"/>
      <c r="G26" s="43"/>
      <c r="H26" s="43"/>
      <c r="I26" s="43"/>
      <c r="J26" s="43"/>
      <c r="Y26" s="54"/>
      <c r="Z26" s="54"/>
    </row>
    <row r="27" spans="1:26" x14ac:dyDescent="0.2">
      <c r="A27" s="46"/>
      <c r="B27" s="46"/>
      <c r="C27" s="42"/>
      <c r="D27" s="47"/>
      <c r="E27" s="48"/>
      <c r="F27" s="43"/>
      <c r="G27" s="43"/>
      <c r="H27" s="43"/>
      <c r="I27" s="43"/>
      <c r="J27" s="43"/>
      <c r="M27" s="41" t="s">
        <v>165</v>
      </c>
      <c r="N27" s="42"/>
      <c r="O27" s="42"/>
      <c r="P27" s="43"/>
      <c r="R27" s="43"/>
      <c r="S27" s="49"/>
      <c r="Y27" s="55"/>
      <c r="Z27" s="54"/>
    </row>
    <row r="28" spans="1:26" x14ac:dyDescent="0.2">
      <c r="A28" s="10"/>
      <c r="B28" s="11"/>
      <c r="C28" s="10"/>
      <c r="D28" s="10"/>
      <c r="E28" s="11"/>
      <c r="F28" s="11"/>
      <c r="G28" s="11"/>
      <c r="H28" s="50"/>
      <c r="I28" s="11"/>
      <c r="J28" s="11"/>
      <c r="K28" s="11"/>
      <c r="L28" s="11"/>
      <c r="Z28" s="54"/>
    </row>
    <row r="29" spans="1:26" x14ac:dyDescent="0.2">
      <c r="A29" s="10"/>
      <c r="B29" s="11"/>
      <c r="C29" s="10"/>
      <c r="D29" s="10"/>
      <c r="E29" s="11"/>
      <c r="F29" s="11"/>
      <c r="G29" s="11"/>
      <c r="H29" s="11"/>
      <c r="I29" s="11"/>
      <c r="J29" s="11"/>
      <c r="K29" s="11"/>
      <c r="L29" s="11"/>
      <c r="Z29" s="54"/>
    </row>
    <row r="30" spans="1:26" x14ac:dyDescent="0.2">
      <c r="A30" s="10"/>
      <c r="B30" s="11"/>
      <c r="C30" s="10"/>
      <c r="D30" s="10"/>
      <c r="E30" s="11"/>
      <c r="F30" s="11"/>
      <c r="G30" s="50"/>
      <c r="H30" s="11"/>
      <c r="I30" s="11"/>
      <c r="J30" s="11"/>
      <c r="K30" s="11"/>
      <c r="L30" s="11"/>
      <c r="Z30" s="54"/>
    </row>
    <row r="31" spans="1:26" x14ac:dyDescent="0.2">
      <c r="A31" s="10"/>
      <c r="B31" s="11"/>
      <c r="C31" s="10"/>
      <c r="D31" s="10"/>
      <c r="E31" s="11"/>
      <c r="F31" s="11"/>
      <c r="G31" s="11"/>
      <c r="H31" s="11"/>
      <c r="I31" s="11"/>
      <c r="J31" s="11"/>
      <c r="K31" s="11"/>
      <c r="L31" s="11"/>
    </row>
    <row r="32" spans="1:26" x14ac:dyDescent="0.2">
      <c r="C32"/>
      <c r="D32"/>
      <c r="G32" s="45"/>
    </row>
    <row r="33" spans="3:7" x14ac:dyDescent="0.2">
      <c r="C33"/>
      <c r="D33"/>
    </row>
    <row r="34" spans="3:7" x14ac:dyDescent="0.2">
      <c r="C34"/>
      <c r="D34"/>
      <c r="G34" s="45"/>
    </row>
    <row r="35" spans="3:7" x14ac:dyDescent="0.2">
      <c r="C35"/>
      <c r="D35"/>
    </row>
    <row r="36" spans="3:7" x14ac:dyDescent="0.2">
      <c r="C36"/>
      <c r="D36"/>
      <c r="G36" s="45"/>
    </row>
    <row r="37" spans="3:7" x14ac:dyDescent="0.2">
      <c r="C37"/>
      <c r="D37"/>
    </row>
    <row r="38" spans="3:7" x14ac:dyDescent="0.2">
      <c r="C38"/>
      <c r="D38"/>
    </row>
    <row r="39" spans="3:7" x14ac:dyDescent="0.2">
      <c r="C39"/>
      <c r="D39"/>
    </row>
    <row r="40" spans="3:7" x14ac:dyDescent="0.2">
      <c r="C40"/>
      <c r="D4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ADMON Y FINANZAS</cp:lastModifiedBy>
  <cp:lastPrinted>2017-03-30T22:24:32Z</cp:lastPrinted>
  <dcterms:created xsi:type="dcterms:W3CDTF">2014-10-22T05:35:08Z</dcterms:created>
  <dcterms:modified xsi:type="dcterms:W3CDTF">2024-01-16T19:48:00Z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